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KKB\_Newsletter\Januar 2021\"/>
    </mc:Choice>
  </mc:AlternateContent>
  <xr:revisionPtr revIDLastSave="0" documentId="8_{5C15C9FB-A270-4307-AFAA-0B85BBF6B332}" xr6:coauthVersionLast="46" xr6:coauthVersionMax="46" xr10:uidLastSave="{00000000-0000-0000-0000-000000000000}"/>
  <bookViews>
    <workbookView xWindow="23952" yWindow="396" windowWidth="25680" windowHeight="16164" xr2:uid="{32A481EB-1480-904D-8B2C-F54DD627D2C8}"/>
  </bookViews>
  <sheets>
    <sheet name="Jan 2021" sheetId="1" r:id="rId1"/>
  </sheets>
  <definedNames>
    <definedName name="_xlnm.Print_Area" localSheetId="0">'Jan 2021'!$A$1:$O$37</definedName>
    <definedName name="Euro">1.95583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1" l="1"/>
  <c r="E5" i="1"/>
  <c r="G31" i="1" l="1"/>
  <c r="J26" i="1" l="1"/>
  <c r="L15" i="1" l="1"/>
  <c r="J15" i="1"/>
  <c r="H10" i="1"/>
  <c r="K24" i="1"/>
  <c r="K26" i="1" s="1"/>
  <c r="L26" i="1" s="1"/>
  <c r="E32" i="1" l="1"/>
  <c r="E33" i="1" s="1"/>
  <c r="E34" i="1" s="1"/>
  <c r="E35" i="1" s="1"/>
  <c r="D32" i="1"/>
  <c r="D33" i="1" s="1"/>
  <c r="D34" i="1" s="1"/>
  <c r="D35" i="1" s="1"/>
  <c r="C32" i="1"/>
  <c r="G32" i="1" s="1"/>
  <c r="F31" i="1"/>
  <c r="F32" i="1" l="1"/>
  <c r="C33" i="1"/>
  <c r="G33" i="1" s="1"/>
  <c r="F33" i="1" l="1"/>
  <c r="C34" i="1"/>
  <c r="G34" i="1" s="1"/>
  <c r="L17" i="1"/>
  <c r="E15" i="1"/>
  <c r="D15" i="1"/>
  <c r="C15" i="1"/>
  <c r="F14" i="1"/>
  <c r="F13" i="1"/>
  <c r="F12" i="1"/>
  <c r="F11" i="1"/>
  <c r="B11" i="1"/>
  <c r="B12" i="1" s="1"/>
  <c r="G10" i="1"/>
  <c r="M10" i="1" s="1"/>
  <c r="F10" i="1"/>
  <c r="K20" i="1"/>
  <c r="K22" i="1" s="1"/>
  <c r="N10" i="1" l="1"/>
  <c r="I10" i="1"/>
  <c r="F34" i="1"/>
  <c r="C35" i="1"/>
  <c r="F15" i="1"/>
  <c r="G12" i="1"/>
  <c r="B13" i="1"/>
  <c r="H12" i="1"/>
  <c r="G11" i="1"/>
  <c r="H11" i="1"/>
  <c r="F35" i="1" l="1"/>
  <c r="G35" i="1"/>
  <c r="M12" i="1"/>
  <c r="M11" i="1"/>
  <c r="N11" i="1"/>
  <c r="H13" i="1"/>
  <c r="B14" i="1"/>
  <c r="G13" i="1"/>
  <c r="M13" i="1" s="1"/>
  <c r="N12" i="1"/>
  <c r="I11" i="1" l="1"/>
  <c r="G14" i="1"/>
  <c r="H14" i="1"/>
  <c r="H15" i="1" s="1"/>
  <c r="N13" i="1"/>
  <c r="G15" i="1" l="1"/>
  <c r="H16" i="1" s="1"/>
  <c r="M14" i="1"/>
  <c r="M15" i="1" s="1"/>
  <c r="N14" i="1"/>
  <c r="N16" i="1" s="1"/>
  <c r="J17" i="1"/>
  <c r="I12" i="1"/>
  <c r="O16" i="1" l="1"/>
  <c r="I14" i="1"/>
  <c r="I13" i="1"/>
  <c r="I15" i="1" l="1"/>
  <c r="J20" i="1" l="1"/>
  <c r="L20" i="1" s="1"/>
  <c r="J22" i="1"/>
  <c r="L22" i="1" s="1"/>
</calcChain>
</file>

<file path=xl/sharedStrings.xml><?xml version="1.0" encoding="utf-8"?>
<sst xmlns="http://schemas.openxmlformats.org/spreadsheetml/2006/main" count="47" uniqueCount="45">
  <si>
    <t>Jahressoll Erlöse:</t>
  </si>
  <si>
    <t>Personalbudget:</t>
  </si>
  <si>
    <t>Monatserlös (durchschnittl.):</t>
  </si>
  <si>
    <t>Personalbudget  Monat:</t>
  </si>
  <si>
    <t>Pflegegrad</t>
  </si>
  <si>
    <t>Tage</t>
  </si>
  <si>
    <t>Pflegetage</t>
  </si>
  <si>
    <t>KZP</t>
  </si>
  <si>
    <t>Abwesend</t>
  </si>
  <si>
    <t>Gesamttg.</t>
  </si>
  <si>
    <t>maßg. BW I</t>
  </si>
  <si>
    <t>BW II</t>
  </si>
  <si>
    <t>Erträge in Euro</t>
  </si>
  <si>
    <t>MA-Soll*</t>
  </si>
  <si>
    <t>MA-Ist</t>
  </si>
  <si>
    <t>PKZ</t>
  </si>
  <si>
    <t>in %</t>
  </si>
  <si>
    <t>Azubi</t>
  </si>
  <si>
    <t>QMB</t>
  </si>
  <si>
    <t>Summen</t>
  </si>
  <si>
    <t xml:space="preserve">Gesamtzahl MA Pflege </t>
  </si>
  <si>
    <t xml:space="preserve"> </t>
  </si>
  <si>
    <t>Ist</t>
  </si>
  <si>
    <t>Soll</t>
  </si>
  <si>
    <t>Differenz</t>
  </si>
  <si>
    <t>Gesamtbetrag der Erträge im laufenden Monat</t>
  </si>
  <si>
    <t>Aufgelaufene Gesamterträge im Jahr</t>
  </si>
  <si>
    <t>Pflege</t>
  </si>
  <si>
    <t>U&amp;V</t>
  </si>
  <si>
    <t>Invest</t>
  </si>
  <si>
    <t>Entgelte ab 04.05.2020</t>
  </si>
  <si>
    <t>Gesamt-entgelt:</t>
  </si>
  <si>
    <t>Ausbildungs-zuschlag</t>
  </si>
  <si>
    <t>Entgelt bei Abwesenheit</t>
  </si>
  <si>
    <t>PFK</t>
  </si>
  <si>
    <t>PHK</t>
  </si>
  <si>
    <t>PDL</t>
  </si>
  <si>
    <t>Praxisanltg.</t>
  </si>
  <si>
    <t>Fremdleistung</t>
  </si>
  <si>
    <t>Personalbudget</t>
  </si>
  <si>
    <t>Summe:</t>
  </si>
  <si>
    <t>Direkt</t>
  </si>
  <si>
    <t>Zusätzlich GPVG</t>
  </si>
  <si>
    <t>Alle Wohnbereich: 95 Bewohner</t>
  </si>
  <si>
    <t>Erweiterte Erlösverprobung Pflegeheim Stadtpark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</si>
</sst>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_€"/>
    <numFmt numFmtId="166" formatCode="#,##0.00\ _D_M"/>
    <numFmt numFmtId="167" formatCode="#,##0.00\ &quot;DM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indexed="18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indexed="1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98">
    <xf numFmtId="0" fontId="0" fillId="0" borderId="0" xfId="0"/>
    <xf numFmtId="0" fontId="3" fillId="0" borderId="0" xfId="0" applyFont="1" applyAlignment="1">
      <alignment horizontal="centerContinuous"/>
    </xf>
    <xf numFmtId="0" fontId="0" fillId="0" borderId="0" xfId="0" applyFont="1"/>
    <xf numFmtId="0" fontId="4" fillId="0" borderId="0" xfId="0" applyFont="1"/>
    <xf numFmtId="0" fontId="3" fillId="0" borderId="0" xfId="0" applyFont="1"/>
    <xf numFmtId="0" fontId="0" fillId="6" borderId="0" xfId="0" applyFont="1" applyFill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Continuous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3" borderId="1" xfId="0" applyFont="1" applyFill="1" applyBorder="1"/>
    <xf numFmtId="0" fontId="0" fillId="3" borderId="6" xfId="0" applyFont="1" applyFill="1" applyBorder="1"/>
    <xf numFmtId="0" fontId="5" fillId="4" borderId="2" xfId="0" applyFont="1" applyFill="1" applyBorder="1" applyAlignment="1">
      <alignment horizontal="center"/>
    </xf>
    <xf numFmtId="0" fontId="6" fillId="7" borderId="1" xfId="0" applyFont="1" applyFill="1" applyBorder="1" applyAlignment="1" applyProtection="1">
      <alignment horizontal="center"/>
      <protection locked="0"/>
    </xf>
    <xf numFmtId="0" fontId="6" fillId="7" borderId="2" xfId="0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>
      <alignment horizontal="center"/>
    </xf>
    <xf numFmtId="2" fontId="7" fillId="2" borderId="2" xfId="0" applyNumberFormat="1" applyFont="1" applyFill="1" applyBorder="1" applyAlignment="1">
      <alignment horizontal="center"/>
    </xf>
    <xf numFmtId="165" fontId="3" fillId="2" borderId="2" xfId="1" applyNumberFormat="1" applyFont="1" applyFill="1" applyBorder="1"/>
    <xf numFmtId="2" fontId="3" fillId="2" borderId="1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0" fillId="7" borderId="1" xfId="0" applyFont="1" applyFill="1" applyBorder="1" applyAlignment="1" applyProtection="1">
      <alignment horizontal="center"/>
      <protection locked="0"/>
    </xf>
    <xf numFmtId="0" fontId="0" fillId="7" borderId="2" xfId="0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>
      <alignment horizontal="center"/>
    </xf>
    <xf numFmtId="0" fontId="0" fillId="7" borderId="7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centerContinuous"/>
    </xf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165" fontId="4" fillId="2" borderId="7" xfId="1" applyNumberFormat="1" applyFont="1" applyFill="1" applyBorder="1"/>
    <xf numFmtId="2" fontId="4" fillId="2" borderId="9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166" fontId="9" fillId="0" borderId="1" xfId="0" applyNumberFormat="1" applyFont="1" applyBorder="1" applyAlignment="1">
      <alignment horizontal="center"/>
    </xf>
    <xf numFmtId="2" fontId="10" fillId="3" borderId="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7" fontId="4" fillId="0" borderId="0" xfId="1" applyNumberFormat="1" applyFont="1" applyAlignment="1">
      <alignment horizontal="center"/>
    </xf>
    <xf numFmtId="164" fontId="4" fillId="0" borderId="0" xfId="0" applyNumberFormat="1" applyFont="1"/>
    <xf numFmtId="165" fontId="4" fillId="0" borderId="0" xfId="1" applyNumberFormat="1" applyFont="1" applyAlignment="1">
      <alignment horizontal="right"/>
    </xf>
    <xf numFmtId="165" fontId="4" fillId="0" borderId="0" xfId="1" applyNumberFormat="1" applyFont="1" applyFill="1" applyAlignment="1">
      <alignment horizontal="right"/>
    </xf>
    <xf numFmtId="165" fontId="2" fillId="8" borderId="0" xfId="0" applyNumberFormat="1" applyFont="1" applyFill="1"/>
    <xf numFmtId="165" fontId="2" fillId="0" borderId="0" xfId="0" applyNumberFormat="1" applyFont="1"/>
    <xf numFmtId="0" fontId="2" fillId="0" borderId="0" xfId="0" applyFont="1"/>
    <xf numFmtId="4" fontId="11" fillId="0" borderId="0" xfId="0" applyNumberFormat="1" applyFont="1"/>
    <xf numFmtId="0" fontId="11" fillId="0" borderId="0" xfId="0" applyFont="1"/>
    <xf numFmtId="0" fontId="4" fillId="5" borderId="12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0" fillId="0" borderId="18" xfId="0" applyFont="1" applyBorder="1"/>
    <xf numFmtId="166" fontId="9" fillId="0" borderId="0" xfId="0" applyNumberFormat="1" applyFont="1" applyAlignment="1">
      <alignment horizontal="center"/>
    </xf>
    <xf numFmtId="0" fontId="0" fillId="0" borderId="11" xfId="0" applyFont="1" applyBorder="1"/>
    <xf numFmtId="165" fontId="4" fillId="8" borderId="11" xfId="1" applyNumberFormat="1" applyFont="1" applyFill="1" applyBorder="1" applyAlignment="1">
      <alignment horizontal="right"/>
    </xf>
    <xf numFmtId="164" fontId="4" fillId="0" borderId="11" xfId="0" applyNumberFormat="1" applyFont="1" applyBorder="1"/>
    <xf numFmtId="165" fontId="4" fillId="0" borderId="11" xfId="1" applyNumberFormat="1" applyFont="1" applyBorder="1" applyAlignment="1">
      <alignment horizontal="right"/>
    </xf>
    <xf numFmtId="0" fontId="3" fillId="6" borderId="0" xfId="0" applyFont="1" applyFill="1" applyAlignment="1">
      <alignment horizontal="left"/>
    </xf>
    <xf numFmtId="17" fontId="3" fillId="7" borderId="9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164" fontId="4" fillId="0" borderId="0" xfId="0" applyNumberFormat="1" applyFont="1"/>
    <xf numFmtId="0" fontId="4" fillId="0" borderId="0" xfId="0" applyFont="1"/>
    <xf numFmtId="166" fontId="4" fillId="0" borderId="0" xfId="1" applyNumberFormat="1" applyFont="1" applyAlignment="1">
      <alignment horizontal="center"/>
    </xf>
    <xf numFmtId="167" fontId="4" fillId="0" borderId="0" xfId="1" applyNumberFormat="1" applyFont="1" applyAlignment="1">
      <alignment horizontal="center"/>
    </xf>
    <xf numFmtId="0" fontId="4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2" fillId="0" borderId="0" xfId="2" applyNumberFormat="1" applyFont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65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65" fontId="2" fillId="0" borderId="11" xfId="0" applyNumberFormat="1" applyFont="1" applyBorder="1"/>
    <xf numFmtId="4" fontId="11" fillId="0" borderId="11" xfId="0" applyNumberFormat="1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</cellXfs>
  <cellStyles count="3">
    <cellStyle name="Standard" xfId="0" builtinId="0"/>
    <cellStyle name="Standard 3" xfId="2" xr:uid="{5EB12833-A722-834B-B6F3-36ACAC6C82BD}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4A29E-CB64-9243-85CB-3B36B6A869D1}">
  <dimension ref="A1:O39"/>
  <sheetViews>
    <sheetView tabSelected="1" zoomScale="85" zoomScaleNormal="85" workbookViewId="0">
      <selection activeCell="D20" sqref="D20"/>
    </sheetView>
  </sheetViews>
  <sheetFormatPr baseColWidth="10" defaultRowHeight="14.4" x14ac:dyDescent="0.3"/>
  <cols>
    <col min="1" max="1" width="12.109375" style="2" customWidth="1"/>
    <col min="2" max="3" width="11.5546875" style="2"/>
    <col min="4" max="4" width="12.109375" style="2" customWidth="1"/>
    <col min="5" max="5" width="11.6640625" style="2" customWidth="1"/>
    <col min="6" max="6" width="11.5546875" style="2"/>
    <col min="7" max="7" width="12.33203125" style="2" customWidth="1"/>
    <col min="8" max="8" width="11.109375" style="2" customWidth="1"/>
    <col min="9" max="9" width="14.44140625" style="2" customWidth="1"/>
    <col min="10" max="10" width="15.44140625" style="2" customWidth="1"/>
    <col min="11" max="11" width="14.44140625" style="2" customWidth="1"/>
    <col min="12" max="12" width="13.6640625" style="2" customWidth="1"/>
    <col min="13" max="13" width="16.109375" style="2" customWidth="1"/>
    <col min="14" max="14" width="10.109375" style="2" customWidth="1"/>
    <col min="15" max="15" width="8.77734375" style="2" customWidth="1"/>
    <col min="16" max="16384" width="11.5546875" style="2"/>
  </cols>
  <sheetData>
    <row r="1" spans="1:15" ht="19.95" customHeight="1" thickBot="1" x14ac:dyDescent="0.35">
      <c r="A1" s="3" t="s">
        <v>43</v>
      </c>
      <c r="B1" s="1"/>
      <c r="C1" s="1"/>
      <c r="D1" s="1"/>
      <c r="E1" s="1"/>
      <c r="F1" s="1"/>
      <c r="G1" s="1"/>
      <c r="H1" s="1"/>
      <c r="N1" s="4"/>
    </row>
    <row r="2" spans="1:15" ht="19.95" customHeight="1" thickBot="1" x14ac:dyDescent="0.35">
      <c r="A2" s="64" t="s">
        <v>44</v>
      </c>
      <c r="B2" s="64"/>
      <c r="C2" s="64"/>
      <c r="D2" s="64"/>
      <c r="E2" s="5"/>
      <c r="F2" s="65">
        <v>44197</v>
      </c>
      <c r="G2" s="66"/>
      <c r="H2" s="66"/>
      <c r="I2" s="66"/>
      <c r="J2" s="66"/>
      <c r="K2" s="66"/>
      <c r="L2" s="66"/>
      <c r="M2" s="66"/>
      <c r="N2" s="6"/>
    </row>
    <row r="3" spans="1:15" x14ac:dyDescent="0.3">
      <c r="A3" s="1"/>
      <c r="B3" s="1"/>
      <c r="C3" s="1"/>
      <c r="D3" s="1"/>
      <c r="E3" s="1"/>
      <c r="F3" s="1"/>
      <c r="G3" s="1"/>
      <c r="H3" s="7"/>
      <c r="I3" s="1"/>
      <c r="J3" s="1"/>
      <c r="K3" s="1"/>
      <c r="L3" s="1"/>
      <c r="M3" s="1"/>
      <c r="N3" s="1"/>
    </row>
    <row r="4" spans="1:15" x14ac:dyDescent="0.3">
      <c r="A4" s="67" t="s">
        <v>0</v>
      </c>
      <c r="B4" s="67"/>
      <c r="C4" s="67"/>
      <c r="D4" s="67"/>
      <c r="E4" s="68">
        <v>3892560</v>
      </c>
      <c r="F4" s="68"/>
      <c r="G4" s="68"/>
      <c r="H4" s="68"/>
      <c r="I4" s="6" t="s">
        <v>1</v>
      </c>
      <c r="J4" s="4"/>
      <c r="K4" s="68">
        <v>3036198</v>
      </c>
      <c r="L4" s="68"/>
      <c r="M4" s="47"/>
      <c r="N4" s="1"/>
    </row>
    <row r="5" spans="1:15" x14ac:dyDescent="0.3">
      <c r="A5" s="67" t="s">
        <v>2</v>
      </c>
      <c r="B5" s="67"/>
      <c r="C5" s="67"/>
      <c r="D5" s="67"/>
      <c r="E5" s="68">
        <f>E4/12</f>
        <v>324380</v>
      </c>
      <c r="F5" s="68"/>
      <c r="G5" s="68"/>
      <c r="H5" s="69"/>
      <c r="I5" s="6" t="s">
        <v>3</v>
      </c>
      <c r="J5" s="4"/>
      <c r="K5" s="68">
        <f>K4/12</f>
        <v>253016.5</v>
      </c>
      <c r="L5" s="68"/>
      <c r="M5" s="47"/>
      <c r="N5" s="1"/>
    </row>
    <row r="6" spans="1:15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5" x14ac:dyDescent="0.3">
      <c r="A7" s="91" t="s">
        <v>4</v>
      </c>
      <c r="B7" s="31" t="s">
        <v>5</v>
      </c>
      <c r="C7" s="31" t="s">
        <v>6</v>
      </c>
      <c r="D7" s="31" t="s">
        <v>7</v>
      </c>
      <c r="E7" s="31" t="s">
        <v>8</v>
      </c>
      <c r="F7" s="92" t="s">
        <v>9</v>
      </c>
      <c r="G7" s="91" t="s">
        <v>10</v>
      </c>
      <c r="H7" s="31" t="s">
        <v>11</v>
      </c>
      <c r="I7" s="91" t="s">
        <v>12</v>
      </c>
      <c r="J7" s="31" t="s">
        <v>13</v>
      </c>
      <c r="K7" s="93" t="s">
        <v>14</v>
      </c>
      <c r="L7" s="94"/>
      <c r="M7" s="95" t="s">
        <v>42</v>
      </c>
      <c r="N7" s="96" t="s">
        <v>15</v>
      </c>
      <c r="O7" s="97"/>
    </row>
    <row r="8" spans="1:15" x14ac:dyDescent="0.3">
      <c r="A8" s="8"/>
      <c r="B8" s="11"/>
      <c r="C8" s="9"/>
      <c r="D8" s="12"/>
      <c r="E8" s="12"/>
      <c r="F8" s="11"/>
      <c r="G8" s="11"/>
      <c r="H8" s="11"/>
      <c r="I8" s="11"/>
      <c r="J8" s="8"/>
      <c r="K8" s="8"/>
      <c r="L8" s="9" t="s">
        <v>16</v>
      </c>
      <c r="M8" s="9"/>
      <c r="N8" s="13"/>
      <c r="O8" s="14"/>
    </row>
    <row r="9" spans="1:15" x14ac:dyDescent="0.3">
      <c r="A9" s="10"/>
      <c r="B9" s="15"/>
      <c r="C9" s="16"/>
      <c r="D9" s="16"/>
      <c r="E9" s="17"/>
      <c r="F9" s="18"/>
      <c r="G9" s="19"/>
      <c r="H9" s="19"/>
      <c r="I9" s="20"/>
      <c r="J9" s="21"/>
      <c r="K9" s="22" t="s">
        <v>34</v>
      </c>
      <c r="L9" s="23"/>
      <c r="M9" s="23"/>
      <c r="N9" s="24"/>
      <c r="O9" s="14"/>
    </row>
    <row r="10" spans="1:15" x14ac:dyDescent="0.3">
      <c r="A10" s="10">
        <v>1</v>
      </c>
      <c r="B10" s="15">
        <v>30.42</v>
      </c>
      <c r="C10" s="25">
        <v>60</v>
      </c>
      <c r="D10" s="25">
        <v>0</v>
      </c>
      <c r="E10" s="26">
        <v>2</v>
      </c>
      <c r="F10" s="18">
        <f t="shared" ref="F10:F14" si="0">C10+D10+E10</f>
        <v>62</v>
      </c>
      <c r="G10" s="19">
        <f>(C10+D10)/B10</f>
        <v>1.972386587771203</v>
      </c>
      <c r="H10" s="19">
        <f>E10/B10</f>
        <v>6.5746219592373437E-2</v>
      </c>
      <c r="I10" s="20">
        <f>((G10*F31)+(H10*G31))*30.42</f>
        <v>3689.3850000000002</v>
      </c>
      <c r="J10" s="21">
        <v>49.75</v>
      </c>
      <c r="K10" s="22" t="s">
        <v>35</v>
      </c>
      <c r="L10" s="23">
        <v>48.97</v>
      </c>
      <c r="M10" s="23">
        <f>(G10+H10)*0.016</f>
        <v>3.2610124917817222E-2</v>
      </c>
      <c r="N10" s="27">
        <f>G10*0.7</f>
        <v>1.3806706114398419</v>
      </c>
      <c r="O10" s="14"/>
    </row>
    <row r="11" spans="1:15" x14ac:dyDescent="0.3">
      <c r="A11" s="10">
        <v>2</v>
      </c>
      <c r="B11" s="15">
        <f>B10</f>
        <v>30.42</v>
      </c>
      <c r="C11" s="25">
        <v>459</v>
      </c>
      <c r="D11" s="25">
        <v>0</v>
      </c>
      <c r="E11" s="26">
        <v>1</v>
      </c>
      <c r="F11" s="18">
        <f>C11+D11+E11</f>
        <v>460</v>
      </c>
      <c r="G11" s="19">
        <f t="shared" ref="G11:G13" si="1">(C11+D11)/B11</f>
        <v>15.088757396449703</v>
      </c>
      <c r="H11" s="19">
        <f t="shared" ref="H11:H14" si="2">E11/B11</f>
        <v>3.2873109796186718E-2</v>
      </c>
      <c r="I11" s="20">
        <f>((G11*F32)+(H11*G32))*30.42</f>
        <v>32283.644999999993</v>
      </c>
      <c r="J11" s="21"/>
      <c r="K11" s="22" t="s">
        <v>17</v>
      </c>
      <c r="L11" s="23"/>
      <c r="M11" s="23">
        <f>(G11+H11)*0.016</f>
        <v>0.24194608809993423</v>
      </c>
      <c r="N11" s="27">
        <f>(G11+H11)*1.4</f>
        <v>21.170282708744242</v>
      </c>
      <c r="O11" s="14"/>
    </row>
    <row r="12" spans="1:15" x14ac:dyDescent="0.3">
      <c r="A12" s="10">
        <v>3</v>
      </c>
      <c r="B12" s="15">
        <f t="shared" ref="B12:B14" si="3">B11</f>
        <v>30.42</v>
      </c>
      <c r="C12" s="25">
        <v>760</v>
      </c>
      <c r="D12" s="25">
        <v>0</v>
      </c>
      <c r="E12" s="28">
        <v>0</v>
      </c>
      <c r="F12" s="18">
        <f>C12+D12+E12</f>
        <v>760</v>
      </c>
      <c r="G12" s="19">
        <f t="shared" si="1"/>
        <v>24.983563445101904</v>
      </c>
      <c r="H12" s="19">
        <f t="shared" si="2"/>
        <v>0</v>
      </c>
      <c r="I12" s="20">
        <f>((G12*F33)+(H12*G33))*30.42</f>
        <v>65656.399999999994</v>
      </c>
      <c r="J12" s="21">
        <v>1.08</v>
      </c>
      <c r="K12" s="22" t="s">
        <v>18</v>
      </c>
      <c r="L12" s="23">
        <v>0.55000000000000004</v>
      </c>
      <c r="M12" s="23">
        <f>(G12+H12)*0.025</f>
        <v>0.6245890861275476</v>
      </c>
      <c r="N12" s="27">
        <f>(G12+H12)*1.4</f>
        <v>34.976988823142662</v>
      </c>
      <c r="O12" s="14"/>
    </row>
    <row r="13" spans="1:15" x14ac:dyDescent="0.3">
      <c r="A13" s="9">
        <v>4</v>
      </c>
      <c r="B13" s="15">
        <f t="shared" si="3"/>
        <v>30.42</v>
      </c>
      <c r="C13" s="25">
        <v>1018</v>
      </c>
      <c r="D13" s="25">
        <v>0</v>
      </c>
      <c r="E13" s="28">
        <v>0</v>
      </c>
      <c r="F13" s="18">
        <f t="shared" si="0"/>
        <v>1018</v>
      </c>
      <c r="G13" s="19">
        <f t="shared" si="1"/>
        <v>33.464825772518076</v>
      </c>
      <c r="H13" s="19">
        <f t="shared" si="2"/>
        <v>0</v>
      </c>
      <c r="I13" s="20">
        <f>((G13*F34)+(H13*G34))*30.42</f>
        <v>105118.68000000001</v>
      </c>
      <c r="J13" s="21">
        <v>1</v>
      </c>
      <c r="K13" s="22" t="s">
        <v>36</v>
      </c>
      <c r="L13" s="23">
        <v>1</v>
      </c>
      <c r="M13" s="23">
        <f>(G13+H13)*0.032</f>
        <v>1.0708744247205784</v>
      </c>
      <c r="N13" s="27">
        <f>(G13+H13)*1.9</f>
        <v>63.583168967784339</v>
      </c>
      <c r="O13" s="14"/>
    </row>
    <row r="14" spans="1:15" x14ac:dyDescent="0.3">
      <c r="A14" s="12">
        <v>5</v>
      </c>
      <c r="B14" s="15">
        <f t="shared" si="3"/>
        <v>30.42</v>
      </c>
      <c r="C14" s="25">
        <v>524</v>
      </c>
      <c r="D14" s="25">
        <v>0</v>
      </c>
      <c r="E14" s="28">
        <v>26</v>
      </c>
      <c r="F14" s="18">
        <f t="shared" si="0"/>
        <v>550</v>
      </c>
      <c r="G14" s="19">
        <f>(C14+D14)/B14</f>
        <v>17.225509533201841</v>
      </c>
      <c r="H14" s="19">
        <f t="shared" si="2"/>
        <v>0.85470085470085466</v>
      </c>
      <c r="I14" s="20">
        <f>((G14*F35)+(H14*G35))*30.42</f>
        <v>60230.67</v>
      </c>
      <c r="J14" s="21">
        <v>0.161</v>
      </c>
      <c r="K14" s="22" t="s">
        <v>37</v>
      </c>
      <c r="L14" s="23"/>
      <c r="M14" s="23">
        <f>(G14+H14)*0.036</f>
        <v>0.65088757396449703</v>
      </c>
      <c r="N14" s="27">
        <f>(G14+H14)*2.1</f>
        <v>37.968441814595664</v>
      </c>
      <c r="O14" s="14"/>
    </row>
    <row r="15" spans="1:15" ht="15" thickBot="1" x14ac:dyDescent="0.35">
      <c r="A15" s="29" t="s">
        <v>19</v>
      </c>
      <c r="B15" s="30"/>
      <c r="C15" s="31">
        <f>SUM(C9:C14)</f>
        <v>2821</v>
      </c>
      <c r="D15" s="31">
        <f t="shared" ref="D15:I15" si="4">SUM(D9:D14)</f>
        <v>0</v>
      </c>
      <c r="E15" s="32">
        <f t="shared" si="4"/>
        <v>29</v>
      </c>
      <c r="F15" s="33">
        <f t="shared" si="4"/>
        <v>2850</v>
      </c>
      <c r="G15" s="34">
        <f t="shared" si="4"/>
        <v>92.73504273504274</v>
      </c>
      <c r="H15" s="35">
        <f>SUM(H10:H14)</f>
        <v>0.95332018408941477</v>
      </c>
      <c r="I15" s="36">
        <f t="shared" si="4"/>
        <v>266978.77999999997</v>
      </c>
      <c r="J15" s="34">
        <f>SUM(J10:J14)</f>
        <v>51.991</v>
      </c>
      <c r="K15" s="34"/>
      <c r="L15" s="23">
        <f>SUM(L10:L14)</f>
        <v>50.519999999999996</v>
      </c>
      <c r="M15" s="23">
        <f>SUM(M10:M14)</f>
        <v>2.6209072978303745</v>
      </c>
      <c r="N15" s="27"/>
      <c r="O15" s="14"/>
    </row>
    <row r="16" spans="1:15" ht="15" thickBot="1" x14ac:dyDescent="0.35">
      <c r="A16" s="4"/>
      <c r="B16" s="4"/>
      <c r="C16" s="4"/>
      <c r="D16" s="4"/>
      <c r="E16" s="3"/>
      <c r="F16" s="3"/>
      <c r="G16" s="3"/>
      <c r="H16" s="37">
        <f>G15+H15</f>
        <v>93.68836291913216</v>
      </c>
      <c r="I16" s="38"/>
      <c r="J16" s="3"/>
      <c r="K16" s="39" t="s">
        <v>38</v>
      </c>
      <c r="L16" s="3"/>
      <c r="M16" s="3"/>
      <c r="N16" s="27">
        <f>SUM(N10:N15)</f>
        <v>159.07955292570676</v>
      </c>
      <c r="O16" s="40">
        <f>N16/H16</f>
        <v>1.6979649122807015</v>
      </c>
    </row>
    <row r="17" spans="1:14" x14ac:dyDescent="0.3">
      <c r="A17" s="41" t="s">
        <v>20</v>
      </c>
      <c r="B17" s="31"/>
      <c r="C17" s="31"/>
      <c r="D17" s="42"/>
      <c r="E17" s="43"/>
      <c r="F17" s="43"/>
      <c r="G17" s="43"/>
      <c r="H17" s="44"/>
      <c r="I17" s="43"/>
      <c r="J17" s="34">
        <f>J15</f>
        <v>51.991</v>
      </c>
      <c r="K17" s="45"/>
      <c r="L17" s="34">
        <f>SUM(L15:L16)</f>
        <v>50.519999999999996</v>
      </c>
      <c r="M17" s="45"/>
      <c r="N17" s="4"/>
    </row>
    <row r="18" spans="1:14" x14ac:dyDescent="0.3">
      <c r="A18" s="4"/>
      <c r="B18" s="3"/>
      <c r="C18" s="3"/>
      <c r="D18" s="4"/>
      <c r="E18" s="4"/>
      <c r="F18" s="4"/>
      <c r="G18" s="4"/>
      <c r="H18" s="4" t="s">
        <v>21</v>
      </c>
      <c r="I18" s="4"/>
      <c r="J18" s="70" t="s">
        <v>22</v>
      </c>
      <c r="K18" s="46" t="s">
        <v>23</v>
      </c>
      <c r="L18" s="46" t="s">
        <v>24</v>
      </c>
      <c r="M18" s="71"/>
      <c r="N18" s="4"/>
    </row>
    <row r="19" spans="1:14" x14ac:dyDescent="0.3">
      <c r="A19" s="4"/>
      <c r="B19" s="4"/>
      <c r="C19" s="4"/>
      <c r="D19" s="4"/>
      <c r="E19" s="4"/>
      <c r="F19" s="4"/>
      <c r="G19" s="4"/>
      <c r="H19" s="4"/>
      <c r="I19" s="4"/>
      <c r="J19" s="70"/>
      <c r="K19" s="46"/>
      <c r="L19" s="46"/>
      <c r="M19" s="71"/>
      <c r="N19" s="4"/>
    </row>
    <row r="20" spans="1:14" x14ac:dyDescent="0.3">
      <c r="A20" s="72" t="s">
        <v>25</v>
      </c>
      <c r="B20" s="72"/>
      <c r="C20" s="72"/>
      <c r="D20" s="72"/>
      <c r="E20" s="73"/>
      <c r="F20" s="60"/>
      <c r="G20" s="60"/>
      <c r="H20" s="60"/>
      <c r="I20" s="60"/>
      <c r="J20" s="61">
        <f>I15</f>
        <v>266978.77999999997</v>
      </c>
      <c r="K20" s="62">
        <f>E5</f>
        <v>324380</v>
      </c>
      <c r="L20" s="63">
        <f>J20-K20</f>
        <v>-57401.22000000003</v>
      </c>
      <c r="M20" s="48"/>
      <c r="N20" s="3"/>
    </row>
    <row r="21" spans="1:14" x14ac:dyDescent="0.3">
      <c r="A21" s="6"/>
      <c r="B21" s="6"/>
      <c r="C21" s="6"/>
      <c r="D21" s="6"/>
      <c r="E21" s="7"/>
      <c r="J21" s="48"/>
      <c r="K21" s="47"/>
      <c r="L21" s="48"/>
      <c r="M21" s="48"/>
      <c r="N21" s="3"/>
    </row>
    <row r="22" spans="1:14" x14ac:dyDescent="0.3">
      <c r="A22" s="72" t="s">
        <v>26</v>
      </c>
      <c r="B22" s="72"/>
      <c r="C22" s="72"/>
      <c r="D22" s="72"/>
      <c r="E22" s="73"/>
      <c r="F22" s="60"/>
      <c r="G22" s="60"/>
      <c r="H22" s="60"/>
      <c r="I22" s="60"/>
      <c r="J22" s="61">
        <f>I15</f>
        <v>266978.77999999997</v>
      </c>
      <c r="K22" s="63">
        <f>K20</f>
        <v>324380</v>
      </c>
      <c r="L22" s="63">
        <f>J22-K22</f>
        <v>-57401.22000000003</v>
      </c>
      <c r="M22" s="48"/>
      <c r="N22" s="4"/>
    </row>
    <row r="23" spans="1:14" x14ac:dyDescent="0.3">
      <c r="A23" s="3"/>
      <c r="B23" s="3"/>
      <c r="C23" s="3"/>
      <c r="D23" s="3"/>
      <c r="E23" s="74"/>
      <c r="F23" s="74"/>
      <c r="G23" s="74"/>
      <c r="H23" s="74"/>
      <c r="I23" s="74"/>
      <c r="J23" s="49"/>
      <c r="K23" s="49"/>
      <c r="L23" s="49"/>
      <c r="M23" s="49"/>
      <c r="N23" s="4"/>
    </row>
    <row r="24" spans="1:14" x14ac:dyDescent="0.3">
      <c r="A24" s="52" t="s">
        <v>39</v>
      </c>
      <c r="B24" s="52"/>
      <c r="C24" s="52"/>
      <c r="D24" s="52"/>
      <c r="E24" s="52"/>
      <c r="F24" s="52"/>
      <c r="G24" s="52"/>
      <c r="H24" s="52"/>
      <c r="I24" s="6" t="s">
        <v>41</v>
      </c>
      <c r="J24" s="50"/>
      <c r="K24" s="51">
        <f>K5</f>
        <v>253016.5</v>
      </c>
      <c r="N24" s="4"/>
    </row>
    <row r="25" spans="1:14" x14ac:dyDescent="0.3">
      <c r="A25" s="52"/>
      <c r="B25" s="52"/>
      <c r="C25" s="52"/>
      <c r="D25" s="52"/>
      <c r="E25" s="52"/>
      <c r="F25" s="52"/>
      <c r="G25" s="52"/>
      <c r="H25" s="52"/>
      <c r="I25" s="6" t="s">
        <v>38</v>
      </c>
      <c r="J25" s="50"/>
      <c r="K25" s="51">
        <v>15000</v>
      </c>
      <c r="L25" s="52"/>
      <c r="M25" s="52"/>
      <c r="N25" s="4"/>
    </row>
    <row r="26" spans="1:14" x14ac:dyDescent="0.3">
      <c r="E26" s="52"/>
      <c r="F26" s="52"/>
      <c r="G26" s="52"/>
      <c r="H26" s="52"/>
      <c r="I26" s="6" t="s">
        <v>40</v>
      </c>
      <c r="J26" s="51">
        <f>SUM(J24:J25)</f>
        <v>0</v>
      </c>
      <c r="K26" s="89">
        <f>SUM(K24:K25)</f>
        <v>268016.5</v>
      </c>
      <c r="L26" s="90">
        <f>J26-K26</f>
        <v>-268016.5</v>
      </c>
      <c r="M26" s="53"/>
    </row>
    <row r="27" spans="1:14" ht="6" customHeight="1" thickBot="1" x14ac:dyDescent="0.35">
      <c r="E27" s="52"/>
      <c r="F27" s="52"/>
      <c r="G27" s="52"/>
      <c r="H27" s="52"/>
      <c r="I27" s="52"/>
      <c r="J27" s="52"/>
      <c r="K27" s="52"/>
      <c r="L27" s="54"/>
      <c r="M27" s="54"/>
    </row>
    <row r="28" spans="1:14" ht="15.75" customHeight="1" x14ac:dyDescent="0.3">
      <c r="A28" s="55" t="s">
        <v>30</v>
      </c>
      <c r="B28" s="56"/>
      <c r="C28" s="56"/>
      <c r="D28" s="57"/>
      <c r="E28" s="75" t="s">
        <v>32</v>
      </c>
      <c r="F28" s="75" t="s">
        <v>31</v>
      </c>
      <c r="G28" s="75" t="s">
        <v>33</v>
      </c>
      <c r="H28" s="76"/>
    </row>
    <row r="29" spans="1:14" x14ac:dyDescent="0.3">
      <c r="A29" s="77" t="s">
        <v>4</v>
      </c>
      <c r="B29" s="78" t="s">
        <v>27</v>
      </c>
      <c r="C29" s="78" t="s">
        <v>28</v>
      </c>
      <c r="D29" s="78" t="s">
        <v>29</v>
      </c>
      <c r="E29" s="79"/>
      <c r="F29" s="80"/>
      <c r="G29" s="79"/>
      <c r="H29" s="81"/>
    </row>
    <row r="30" spans="1:14" x14ac:dyDescent="0.3">
      <c r="A30" s="77"/>
      <c r="B30" s="82"/>
      <c r="C30" s="83"/>
      <c r="D30" s="83"/>
      <c r="E30" s="83"/>
      <c r="F30" s="83"/>
      <c r="G30" s="83"/>
      <c r="H30" s="81"/>
    </row>
    <row r="31" spans="1:14" x14ac:dyDescent="0.3">
      <c r="A31" s="77">
        <v>1</v>
      </c>
      <c r="B31" s="84">
        <v>37.49</v>
      </c>
      <c r="C31" s="83">
        <v>22.5</v>
      </c>
      <c r="D31" s="83">
        <v>0</v>
      </c>
      <c r="E31" s="83">
        <v>0</v>
      </c>
      <c r="F31" s="83">
        <f>B31+C31+D31+E31</f>
        <v>59.99</v>
      </c>
      <c r="G31" s="83">
        <f>(B31+C31)*0.75</f>
        <v>44.9925</v>
      </c>
      <c r="H31" s="81"/>
    </row>
    <row r="32" spans="1:14" x14ac:dyDescent="0.3">
      <c r="A32" s="77">
        <v>2</v>
      </c>
      <c r="B32" s="84">
        <v>47.72</v>
      </c>
      <c r="C32" s="83">
        <f>C31</f>
        <v>22.5</v>
      </c>
      <c r="D32" s="83">
        <f t="shared" ref="D32:E35" si="5">D31</f>
        <v>0</v>
      </c>
      <c r="E32" s="83">
        <f t="shared" si="5"/>
        <v>0</v>
      </c>
      <c r="F32" s="83">
        <f t="shared" ref="F32:F35" si="6">B32+C32+D32+E32</f>
        <v>70.22</v>
      </c>
      <c r="G32" s="83">
        <f t="shared" ref="G32:G35" si="7">(B32+C32)*0.75</f>
        <v>52.664999999999999</v>
      </c>
      <c r="H32" s="81"/>
    </row>
    <row r="33" spans="1:9" x14ac:dyDescent="0.3">
      <c r="A33" s="77">
        <v>3</v>
      </c>
      <c r="B33" s="84">
        <v>63.89</v>
      </c>
      <c r="C33" s="83">
        <f t="shared" ref="C33:C35" si="8">C32</f>
        <v>22.5</v>
      </c>
      <c r="D33" s="83">
        <f t="shared" si="5"/>
        <v>0</v>
      </c>
      <c r="E33" s="83">
        <f t="shared" si="5"/>
        <v>0</v>
      </c>
      <c r="F33" s="83">
        <f t="shared" si="6"/>
        <v>86.39</v>
      </c>
      <c r="G33" s="83">
        <f t="shared" si="7"/>
        <v>64.792500000000004</v>
      </c>
      <c r="H33" s="81"/>
    </row>
    <row r="34" spans="1:9" x14ac:dyDescent="0.3">
      <c r="A34" s="77">
        <v>4</v>
      </c>
      <c r="B34" s="84">
        <v>80.760000000000005</v>
      </c>
      <c r="C34" s="83">
        <f t="shared" si="8"/>
        <v>22.5</v>
      </c>
      <c r="D34" s="83">
        <f t="shared" si="5"/>
        <v>0</v>
      </c>
      <c r="E34" s="83">
        <f t="shared" si="5"/>
        <v>0</v>
      </c>
      <c r="F34" s="83">
        <f t="shared" si="6"/>
        <v>103.26</v>
      </c>
      <c r="G34" s="83">
        <f t="shared" si="7"/>
        <v>77.445000000000007</v>
      </c>
      <c r="H34" s="81"/>
    </row>
    <row r="35" spans="1:9" x14ac:dyDescent="0.3">
      <c r="A35" s="77">
        <v>5</v>
      </c>
      <c r="B35" s="84">
        <v>88.32</v>
      </c>
      <c r="C35" s="83">
        <f t="shared" si="8"/>
        <v>22.5</v>
      </c>
      <c r="D35" s="83">
        <f t="shared" si="5"/>
        <v>0</v>
      </c>
      <c r="E35" s="83">
        <f t="shared" si="5"/>
        <v>0</v>
      </c>
      <c r="F35" s="83">
        <f t="shared" si="6"/>
        <v>110.82</v>
      </c>
      <c r="G35" s="83">
        <f t="shared" si="7"/>
        <v>83.114999999999995</v>
      </c>
      <c r="H35" s="81"/>
    </row>
    <row r="36" spans="1:9" ht="15" thickBot="1" x14ac:dyDescent="0.35">
      <c r="A36" s="85"/>
      <c r="B36" s="86"/>
      <c r="C36" s="87"/>
      <c r="D36" s="87"/>
      <c r="E36" s="87"/>
      <c r="F36" s="87"/>
      <c r="G36" s="58"/>
      <c r="H36" s="88"/>
    </row>
    <row r="37" spans="1:9" x14ac:dyDescent="0.3">
      <c r="A37" s="4"/>
      <c r="B37" s="4"/>
      <c r="C37" s="4"/>
      <c r="D37" s="38"/>
      <c r="E37" s="59"/>
      <c r="F37" s="1"/>
      <c r="G37" s="1"/>
      <c r="H37" s="78"/>
      <c r="I37" s="4"/>
    </row>
    <row r="38" spans="1:9" x14ac:dyDescent="0.3">
      <c r="A38" s="78"/>
      <c r="B38" s="78"/>
      <c r="C38" s="78"/>
      <c r="D38" s="78"/>
      <c r="E38" s="78"/>
      <c r="F38" s="78"/>
      <c r="G38" s="78"/>
      <c r="H38" s="78"/>
      <c r="I38" s="78"/>
    </row>
    <row r="39" spans="1:9" x14ac:dyDescent="0.3">
      <c r="A39" s="78"/>
      <c r="B39" s="78"/>
      <c r="C39" s="83"/>
      <c r="D39" s="83"/>
      <c r="E39" s="83"/>
      <c r="F39" s="83"/>
      <c r="G39" s="83"/>
      <c r="H39" s="83"/>
      <c r="I39" s="78"/>
    </row>
  </sheetData>
  <mergeCells count="16">
    <mergeCell ref="A4:D4"/>
    <mergeCell ref="E4:H4"/>
    <mergeCell ref="K4:L4"/>
    <mergeCell ref="A5:D5"/>
    <mergeCell ref="E5:H5"/>
    <mergeCell ref="K7:L7"/>
    <mergeCell ref="N7:O7"/>
    <mergeCell ref="J18:J19"/>
    <mergeCell ref="K18:K19"/>
    <mergeCell ref="L18:L19"/>
    <mergeCell ref="K5:L5"/>
    <mergeCell ref="A28:C28"/>
    <mergeCell ref="F28:F29"/>
    <mergeCell ref="E28:E29"/>
    <mergeCell ref="G28:G29"/>
    <mergeCell ref="E23:I23"/>
  </mergeCells>
  <pageMargins left="0.7" right="0.7" top="0.78740157499999996" bottom="0.78740157499999996" header="0.3" footer="0.3"/>
  <pageSetup paperSize="9" scale="68" orientation="landscape" r:id="rId1"/>
  <headerFooter>
    <oddHeader>&amp;CErweiterte Erlösverprobung - 2021&amp;R&amp;G</oddHeader>
    <oddFooter>&amp;L&amp;F&amp;R&amp;P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Jan 2021</vt:lpstr>
      <vt:lpstr>'Jan 2021'!Druckbereich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Friedrich Trapp</dc:creator>
  <cp:lastModifiedBy>Karla Kämmer Beratungsgesellschaft</cp:lastModifiedBy>
  <dcterms:created xsi:type="dcterms:W3CDTF">2021-01-07T05:58:14Z</dcterms:created>
  <dcterms:modified xsi:type="dcterms:W3CDTF">2021-01-21T12:02:42Z</dcterms:modified>
</cp:coreProperties>
</file>